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75" windowWidth="24585" windowHeight="11820"/>
  </bookViews>
  <sheets>
    <sheet name="Word Embed" sheetId="1" r:id="rId1"/>
    <sheet name="Sheet2" sheetId="2" r:id="rId2"/>
    <sheet name="Sheet3" sheetId="3" r:id="rId3"/>
  </sheets>
  <definedNames>
    <definedName name="LaborRate">'Word Embed'!$N$22</definedName>
  </definedNames>
  <calcPr calcId="125725"/>
</workbook>
</file>

<file path=xl/calcChain.xml><?xml version="1.0" encoding="utf-8"?>
<calcChain xmlns="http://schemas.openxmlformats.org/spreadsheetml/2006/main">
  <c r="P57" i="1"/>
  <c r="P56"/>
  <c r="Q46"/>
  <c r="P46"/>
  <c r="Q45"/>
  <c r="P45"/>
  <c r="Q64"/>
  <c r="P61"/>
  <c r="Q61" s="1"/>
  <c r="Q60"/>
  <c r="Q57"/>
  <c r="Q56"/>
  <c r="Q53"/>
  <c r="Q51"/>
  <c r="Q49"/>
  <c r="Q43"/>
  <c r="Q42"/>
  <c r="Q41"/>
  <c r="Q40"/>
  <c r="Q39"/>
  <c r="Q36"/>
  <c r="Q35"/>
  <c r="Q34"/>
  <c r="Q33"/>
  <c r="Q32"/>
  <c r="Q30"/>
  <c r="Q29"/>
  <c r="Q28"/>
  <c r="M27"/>
  <c r="Q27" s="1"/>
  <c r="P22"/>
  <c r="M22"/>
  <c r="C6"/>
  <c r="B3"/>
  <c r="B4" s="1"/>
  <c r="R62" l="1"/>
  <c r="Q62" s="1"/>
  <c r="R59"/>
  <c r="Q59" l="1"/>
  <c r="Q66" s="1"/>
  <c r="Q63"/>
  <c r="B7" l="1"/>
  <c r="Q68" s="1"/>
  <c r="Q69"/>
  <c r="B8" s="1"/>
</calcChain>
</file>

<file path=xl/comments1.xml><?xml version="1.0" encoding="utf-8"?>
<comments xmlns="http://schemas.openxmlformats.org/spreadsheetml/2006/main">
  <authors>
    <author>Author</author>
  </authors>
  <commentList>
    <comment ref="M14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Enter the Square Footage of the building here
Insert rows between the two narrow lines as needed
for additional floors</t>
        </r>
      </text>
    </comment>
    <comment ref="N27" authorId="0">
      <text>
        <r>
          <rPr>
            <b/>
            <sz val="8"/>
            <color indexed="81"/>
            <rFont val="Tahoma"/>
            <family val="2"/>
          </rPr>
          <t>Design:</t>
        </r>
        <r>
          <rPr>
            <sz val="8"/>
            <color indexed="81"/>
            <rFont val="Tahoma"/>
            <family val="2"/>
          </rPr>
          <t xml:space="preserve">
Work on My Cost of fifteen cents per square foot.
Hence OUR charge rate is $0.19 per sqft (ninteen cents)
It is fixed.
DO NOT ADJUST CBPE pricing</t>
        </r>
      </text>
    </comment>
    <comment ref="P2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This is OUR charge rate.
It is fixed.
DO NOT ADJUST
2014-11 changed to 19 cents</t>
        </r>
      </text>
    </comment>
    <comment ref="S2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This is CBPE fixed.
DO NOT ADJUST</t>
        </r>
      </text>
    </comment>
    <comment ref="N28" authorId="0">
      <text>
        <r>
          <rPr>
            <b/>
            <sz val="8"/>
            <color indexed="81"/>
            <rFont val="Tahoma"/>
            <family val="2"/>
          </rPr>
          <t>Permit:</t>
        </r>
        <r>
          <rPr>
            <sz val="8"/>
            <color indexed="81"/>
            <rFont val="Tahoma"/>
            <family val="2"/>
          </rPr>
          <t xml:space="preserve">
Fee charged by AHJ office
WARNING: Ogden charges by % of our Contract Awarded price.
E.g. Award is: $153,000, then Ogden fee is $2,500.00</t>
        </r>
      </text>
    </comment>
    <comment ref="N29" authorId="0">
      <text>
        <r>
          <rPr>
            <b/>
            <sz val="8"/>
            <color indexed="81"/>
            <rFont val="Tahoma"/>
            <family val="2"/>
          </rPr>
          <t>Submit:</t>
        </r>
        <r>
          <rPr>
            <sz val="8"/>
            <color indexed="81"/>
            <rFont val="Tahoma"/>
            <family val="2"/>
          </rPr>
          <t xml:space="preserve">
Includes BOUND documents.
The Cost to get 'it' all together to send to Building Inspector, FM, AHJ etc.</t>
        </r>
      </text>
    </comment>
    <comment ref="N30" authorId="0">
      <text>
        <r>
          <rPr>
            <b/>
            <sz val="8"/>
            <color indexed="81"/>
            <rFont val="Tahoma"/>
            <family val="2"/>
          </rPr>
          <t>Print:</t>
        </r>
        <r>
          <rPr>
            <sz val="8"/>
            <color indexed="81"/>
            <rFont val="Tahoma"/>
            <family val="2"/>
          </rPr>
          <t xml:space="preserve">
Drawings for the AHJ stamp
and for the site.
Not the AsBuilts</t>
        </r>
      </text>
    </comment>
    <comment ref="N32" authorId="0">
      <text>
        <r>
          <rPr>
            <b/>
            <sz val="8"/>
            <color indexed="81"/>
            <rFont val="Tahoma"/>
            <family val="2"/>
          </rPr>
          <t>Mobilization:</t>
        </r>
        <r>
          <rPr>
            <sz val="8"/>
            <color indexed="81"/>
            <rFont val="Tahoma"/>
            <family val="2"/>
          </rPr>
          <t xml:space="preserve">
Mobilization-DeMobilisation
ReMobilization
How much is it going to cost me to get my team 's equipment there; and back out.</t>
        </r>
      </text>
    </comment>
    <comment ref="N33" authorId="0">
      <text>
        <r>
          <rPr>
            <b/>
            <sz val="8"/>
            <color indexed="81"/>
            <rFont val="Tahoma"/>
            <family val="2"/>
          </rPr>
          <t>Transport:</t>
        </r>
        <r>
          <rPr>
            <sz val="8"/>
            <color indexed="81"/>
            <rFont val="Tahoma"/>
            <family val="2"/>
          </rPr>
          <t xml:space="preserve">
Travel etc. for Staff Vehicles</t>
        </r>
      </text>
    </comment>
    <comment ref="T33" authorId="0">
      <text>
        <r>
          <rPr>
            <b/>
            <sz val="8"/>
            <color indexed="81"/>
            <rFont val="Tahoma"/>
            <family val="2"/>
          </rPr>
          <t>Ferguson:</t>
        </r>
        <r>
          <rPr>
            <sz val="8"/>
            <color indexed="81"/>
            <rFont val="Tahoma"/>
            <family val="2"/>
          </rPr>
          <t xml:space="preserve">
sched-40 4" = $9 a foot
4" quick Vics = $10 eav</t>
        </r>
      </text>
    </comment>
    <comment ref="N34" authorId="0">
      <text>
        <r>
          <rPr>
            <b/>
            <sz val="8"/>
            <color indexed="81"/>
            <rFont val="Tahoma"/>
            <family val="2"/>
          </rPr>
          <t>Aerial Working Platforms:</t>
        </r>
        <r>
          <rPr>
            <sz val="8"/>
            <color indexed="81"/>
            <rFont val="Tahoma"/>
            <family val="2"/>
          </rPr>
          <t xml:space="preserve">
IMPORTANT
SEE THE SHEET NOTES
</t>
        </r>
      </text>
    </comment>
    <comment ref="N35" authorId="0">
      <text>
        <r>
          <rPr>
            <b/>
            <sz val="8"/>
            <color indexed="81"/>
            <rFont val="Tahoma"/>
            <family val="2"/>
          </rPr>
          <t>FDC:</t>
        </r>
        <r>
          <rPr>
            <sz val="8"/>
            <color indexed="81"/>
            <rFont val="Tahoma"/>
            <family val="2"/>
          </rPr>
          <t xml:space="preserve">
Fire Department Connection
It's pretty outside plate, snoot &amp; clapper.
And the body inside.
And the LABOUR associated with it's installation.
WE now 'attempt' to use ductile iron units because of scrap-metal theives.
TELL the FITTER!</t>
        </r>
      </text>
    </comment>
    <comment ref="T35" authorId="0">
      <text>
        <r>
          <rPr>
            <b/>
            <sz val="8"/>
            <color indexed="81"/>
            <rFont val="Tahoma"/>
            <family val="2"/>
          </rPr>
          <t>FDC- Our COST:</t>
        </r>
        <r>
          <rPr>
            <sz val="8"/>
            <color indexed="81"/>
            <rFont val="Tahoma"/>
            <family val="2"/>
          </rPr>
          <t xml:space="preserve">
SEE THE NOTES SHEET</t>
        </r>
      </text>
    </comment>
    <comment ref="T36" authorId="0">
      <text>
        <r>
          <rPr>
            <b/>
            <sz val="8"/>
            <color indexed="81"/>
            <rFont val="Tahoma"/>
            <family val="2"/>
          </rPr>
          <t>Riser Pricing:</t>
        </r>
        <r>
          <rPr>
            <sz val="8"/>
            <color indexed="81"/>
            <rFont val="Tahoma"/>
            <family val="2"/>
          </rPr>
          <t xml:space="preserve">
4" C200 $1516
4" Flow Sw = $103
2" Angle V/v main drain = $68
vic</t>
        </r>
      </text>
    </comment>
    <comment ref="N44" authorId="0">
      <text>
        <r>
          <rPr>
            <b/>
            <sz val="9"/>
            <color indexed="81"/>
            <rFont val="Tahoma"/>
            <family val="2"/>
          </rPr>
          <t>Author:
Victaulic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Desc          P/N        CP       SP</t>
        </r>
        <r>
          <rPr>
            <sz val="9"/>
            <color indexed="81"/>
            <rFont val="Tahoma"/>
            <family val="2"/>
          </rPr>
          <t xml:space="preserve"> 
Semi-Rec   V27-2      $73     $146.00
Upright      V27        $46     $150.00</t>
        </r>
      </text>
    </comment>
    <comment ref="N49" authorId="0">
      <text>
        <r>
          <rPr>
            <b/>
            <sz val="8"/>
            <color indexed="81"/>
            <rFont val="Tahoma"/>
            <family val="2"/>
          </rPr>
          <t>Mobilization:</t>
        </r>
        <r>
          <rPr>
            <sz val="8"/>
            <color indexed="81"/>
            <rFont val="Tahoma"/>
            <family val="2"/>
          </rPr>
          <t xml:space="preserve">
Mobilization-DeMobilisation
ReMobilization
How much is it going to cost me to get my team 's equipment there; and back out.</t>
        </r>
      </text>
    </comment>
    <comment ref="N51" authorId="0">
      <text>
        <r>
          <rPr>
            <b/>
            <sz val="8"/>
            <color indexed="81"/>
            <rFont val="Tahoma"/>
            <family val="2"/>
          </rPr>
          <t>Finals:</t>
        </r>
        <r>
          <rPr>
            <sz val="8"/>
            <color indexed="81"/>
            <rFont val="Tahoma"/>
            <family val="2"/>
          </rPr>
          <t xml:space="preserve">
To include:
O&amp;M's
Inspection of riser/BFP Hydro-Card, tagging, Mounted schematic in riser room (on a board under clear perspex)
NFPA-25 document. 
NFPA-Above Ground &amp; UG Cert.
Printing and binding of Other training manuals &amp; Final Drawing set</t>
        </r>
      </text>
    </comment>
    <comment ref="N53" authorId="0">
      <text>
        <r>
          <rPr>
            <b/>
            <sz val="8"/>
            <color indexed="81"/>
            <rFont val="Tahoma"/>
            <family val="2"/>
          </rPr>
          <t>Freight:</t>
        </r>
        <r>
          <rPr>
            <sz val="8"/>
            <color indexed="81"/>
            <rFont val="Tahoma"/>
            <family val="2"/>
          </rPr>
          <t xml:space="preserve">
On our Suppliers invoices</t>
        </r>
      </text>
    </comment>
    <comment ref="T56" authorId="0">
      <text>
        <r>
          <rPr>
            <b/>
            <sz val="8"/>
            <color indexed="81"/>
            <rFont val="Tahoma"/>
            <family val="2"/>
          </rPr>
          <t>Davis-Bacon:</t>
        </r>
        <r>
          <rPr>
            <sz val="8"/>
            <color indexed="81"/>
            <rFont val="Tahoma"/>
            <family val="2"/>
          </rPr>
          <t xml:space="preserve">
IMPORTANT
SEE the NOTES SHEET
</t>
        </r>
      </text>
    </comment>
    <comment ref="N6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It cost us 30 per person to Drug test.
Plus the Labor hours that he/she takes aeay from the job to do the test
</t>
        </r>
      </text>
    </comment>
    <comment ref="M61" authorId="0">
      <text>
        <r>
          <rPr>
            <b/>
            <sz val="8"/>
            <color indexed="81"/>
            <rFont val="Tahoma"/>
            <family val="2"/>
          </rPr>
          <t>Training:</t>
        </r>
        <r>
          <rPr>
            <sz val="8"/>
            <color indexed="81"/>
            <rFont val="Tahoma"/>
            <family val="2"/>
          </rPr>
          <t xml:space="preserve">
 Enter the number of hours. Alloted for training.
This is the TIME a trainer will spend  showing the client maint staff the system/s.</t>
        </r>
      </text>
    </comment>
    <comment ref="N61" authorId="0">
      <text>
        <r>
          <rPr>
            <b/>
            <sz val="8"/>
            <color indexed="81"/>
            <rFont val="Times New Roman"/>
            <family val="1"/>
          </rPr>
          <t xml:space="preserve">Training:
</t>
        </r>
        <r>
          <rPr>
            <sz val="8"/>
            <color indexed="81"/>
            <rFont val="Times New Roman"/>
            <family val="1"/>
          </rPr>
          <t xml:space="preserve"> Enter the number of hours. Alloted for training.
This is the TIME a trainer will spend  showing the client maint staff the system/s.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64" authorId="0">
      <text>
        <r>
          <rPr>
            <b/>
            <sz val="8"/>
            <color indexed="81"/>
            <rFont val="Tahoma"/>
            <family val="2"/>
          </rPr>
          <t>Adjustment &amp; Rounding UP</t>
        </r>
        <r>
          <rPr>
            <sz val="8"/>
            <color indexed="81"/>
            <rFont val="Tahoma"/>
            <family val="2"/>
          </rPr>
          <t xml:space="preserve">
This cell is used for ROUNDING to WHOLE numbers, the FINAL TOTAL FIELD
It should  NEVER be greater than $99.99
else it must be a Line Item.
IT IS NOT A COST CENTRE.</t>
        </r>
      </text>
    </comment>
    <comment ref="N69" authorId="0">
      <text>
        <r>
          <rPr>
            <b/>
            <sz val="9"/>
            <color indexed="81"/>
            <rFont val="Tahoma"/>
            <family val="2"/>
          </rPr>
          <t>Bond Groups:</t>
        </r>
        <r>
          <rPr>
            <sz val="9"/>
            <color indexed="81"/>
            <rFont val="Tahoma"/>
            <family val="2"/>
          </rPr>
          <t xml:space="preserve">
Additional Charge: for:
                  Bid Bond
   Performance Bond
         Payment Bond
   etc 
SEE THE 'NOTES' sheet
see: training folder file: 02-Bond.pdf</t>
        </r>
      </text>
    </comment>
  </commentList>
</comments>
</file>

<file path=xl/sharedStrings.xml><?xml version="1.0" encoding="utf-8"?>
<sst xmlns="http://schemas.openxmlformats.org/spreadsheetml/2006/main" count="82" uniqueCount="78">
  <si>
    <t>For:</t>
  </si>
  <si>
    <t>Division 21 Wet Fire Suppression Systems</t>
  </si>
  <si>
    <t>Bid Number:</t>
  </si>
  <si>
    <t>Date:</t>
  </si>
  <si>
    <t>Expires:</t>
  </si>
  <si>
    <t>days</t>
  </si>
  <si>
    <t>Project:</t>
  </si>
  <si>
    <t xml:space="preserve">custname, </t>
  </si>
  <si>
    <t>sq ft</t>
  </si>
  <si>
    <t>building address</t>
  </si>
  <si>
    <t>Total Bid Price:</t>
  </si>
  <si>
    <t>(estimated)</t>
  </si>
  <si>
    <t xml:space="preserve">Add: </t>
  </si>
  <si>
    <t xml:space="preserve"> for Performance &amp; Payment Bond</t>
  </si>
  <si>
    <t>Bidder:</t>
  </si>
  <si>
    <t>Kent Johnstone</t>
  </si>
  <si>
    <t>(801) 277-6464</t>
  </si>
  <si>
    <r>
      <t xml:space="preserve">for </t>
    </r>
    <r>
      <rPr>
        <b/>
        <sz val="12"/>
        <color rgb="FFFF0000"/>
        <rFont val="Times New Roman"/>
        <family val="1"/>
      </rPr>
      <t>Fire Suppression Services Incorporated</t>
    </r>
  </si>
  <si>
    <t>READ the COMMENTS TEST file in this folder</t>
  </si>
  <si>
    <t>Enter Sq Foot</t>
  </si>
  <si>
    <t>Notes</t>
  </si>
  <si>
    <t>Ground</t>
  </si>
  <si>
    <t>Mezzanine</t>
  </si>
  <si>
    <t>Area A</t>
  </si>
  <si>
    <t>Area B</t>
  </si>
  <si>
    <t>Labor Rate</t>
  </si>
  <si>
    <t>&lt;- Insert additional rows here if required</t>
  </si>
  <si>
    <t>Total</t>
  </si>
  <si>
    <t>&lt;-- Price should be near this</t>
  </si>
  <si>
    <t>Enter</t>
  </si>
  <si>
    <t>Enter Price</t>
  </si>
  <si>
    <t>Don't touch</t>
  </si>
  <si>
    <t>Cost</t>
  </si>
  <si>
    <t>Unit/s</t>
  </si>
  <si>
    <t>Desc</t>
  </si>
  <si>
    <t>each</t>
  </si>
  <si>
    <t>extension</t>
  </si>
  <si>
    <t>Price</t>
  </si>
  <si>
    <t>Design</t>
  </si>
  <si>
    <t>Permit</t>
  </si>
  <si>
    <t>Submit</t>
  </si>
  <si>
    <t>Printing</t>
  </si>
  <si>
    <t>Mobilization, DeMob, ReMobilization</t>
  </si>
  <si>
    <t>Transport</t>
  </si>
  <si>
    <t>AWP -Lift</t>
  </si>
  <si>
    <t>Prices for AWP's</t>
  </si>
  <si>
    <t>FDC</t>
  </si>
  <si>
    <t>Price for FDC</t>
  </si>
  <si>
    <t>StandPipe</t>
  </si>
  <si>
    <t>ENTER DATA ONLY IN the CYAN cells</t>
  </si>
  <si>
    <t>Floor one Area A</t>
  </si>
  <si>
    <t>Floor one Area B</t>
  </si>
  <si>
    <t>Mezzanine Area A</t>
  </si>
  <si>
    <t>Mezzanine Area B</t>
  </si>
  <si>
    <t>Finals</t>
  </si>
  <si>
    <t>Freight</t>
  </si>
  <si>
    <t>Insert rows ABOVE here where needed</t>
  </si>
  <si>
    <t>Labor</t>
  </si>
  <si>
    <t>Davis Bacon</t>
  </si>
  <si>
    <t>Labor OT</t>
  </si>
  <si>
    <t>Project Management</t>
  </si>
  <si>
    <t>You do PM labour</t>
  </si>
  <si>
    <t>Employee BkG &amp; Substance</t>
  </si>
  <si>
    <t>Training</t>
  </si>
  <si>
    <t>MarkUp</t>
  </si>
  <si>
    <t>you do not 'mark-up' labour</t>
  </si>
  <si>
    <t>Fudge</t>
  </si>
  <si>
    <t>Price per Sq Ft</t>
  </si>
  <si>
    <t>Bond</t>
  </si>
  <si>
    <t>Mobilization/Remob</t>
  </si>
  <si>
    <t>DeMob</t>
  </si>
  <si>
    <t>Dry Valve</t>
  </si>
  <si>
    <t>Attic Stock</t>
  </si>
  <si>
    <t>Head Wrench V27-2 (semi-R)</t>
  </si>
  <si>
    <t>Head Wrench V27   (Upright)</t>
  </si>
  <si>
    <t>External Subs</t>
  </si>
  <si>
    <t>Riser Assmbly DRY</t>
  </si>
  <si>
    <t>Riser Assmbly WET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</si>
</sst>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&quot;$&quot;#,##0.00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imes New Roman"/>
      <family val="1"/>
    </font>
    <font>
      <sz val="8"/>
      <color indexed="8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/>
    <xf numFmtId="0" fontId="2" fillId="0" borderId="0" xfId="0" applyFont="1" applyBorder="1"/>
    <xf numFmtId="0" fontId="2" fillId="2" borderId="0" xfId="0" applyFont="1" applyFill="1" applyBorder="1"/>
    <xf numFmtId="2" fontId="1" fillId="3" borderId="0" xfId="0" applyNumberFormat="1" applyFont="1" applyFill="1" applyBorder="1" applyAlignment="1" applyProtection="1">
      <alignment vertical="top" wrapText="1"/>
      <protection locked="0"/>
    </xf>
    <xf numFmtId="164" fontId="1" fillId="4" borderId="0" xfId="0" applyNumberFormat="1" applyFont="1" applyFill="1" applyBorder="1" applyAlignment="1" applyProtection="1">
      <alignment vertical="top" wrapText="1"/>
    </xf>
    <xf numFmtId="164" fontId="1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horizontal="right"/>
    </xf>
    <xf numFmtId="0" fontId="3" fillId="0" borderId="0" xfId="0" applyFont="1" applyBorder="1" applyProtection="1">
      <protection locked="0"/>
    </xf>
    <xf numFmtId="3" fontId="1" fillId="0" borderId="0" xfId="0" applyNumberFormat="1" applyFont="1" applyBorder="1"/>
    <xf numFmtId="0" fontId="3" fillId="0" borderId="0" xfId="0" applyFont="1" applyBorder="1"/>
    <xf numFmtId="165" fontId="3" fillId="5" borderId="0" xfId="0" applyNumberFormat="1" applyFont="1" applyFill="1" applyBorder="1" applyProtection="1"/>
    <xf numFmtId="0" fontId="4" fillId="0" borderId="0" xfId="0" applyFont="1" applyBorder="1" applyAlignment="1">
      <alignment horizontal="right"/>
    </xf>
    <xf numFmtId="165" fontId="3" fillId="0" borderId="0" xfId="0" applyNumberFormat="1" applyFont="1" applyBorder="1"/>
    <xf numFmtId="0" fontId="1" fillId="0" borderId="0" xfId="0" applyFont="1" applyBorder="1" applyProtection="1">
      <protection locked="0"/>
    </xf>
    <xf numFmtId="0" fontId="1" fillId="0" borderId="0" xfId="0" applyNumberFormat="1" applyFont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Protection="1">
      <protection locked="0"/>
    </xf>
    <xf numFmtId="0" fontId="1" fillId="2" borderId="0" xfId="0" applyNumberFormat="1" applyFont="1" applyFill="1" applyBorder="1"/>
    <xf numFmtId="0" fontId="1" fillId="2" borderId="0" xfId="0" applyFont="1" applyFill="1" applyBorder="1"/>
    <xf numFmtId="3" fontId="2" fillId="0" borderId="0" xfId="0" applyNumberFormat="1" applyFont="1" applyBorder="1"/>
    <xf numFmtId="0" fontId="6" fillId="0" borderId="0" xfId="0" applyFont="1" applyBorder="1"/>
    <xf numFmtId="165" fontId="6" fillId="0" borderId="0" xfId="0" applyNumberFormat="1" applyFont="1" applyBorder="1"/>
    <xf numFmtId="0" fontId="2" fillId="0" borderId="0" xfId="0" applyFont="1" applyBorder="1" applyAlignment="1">
      <alignment horizontal="center"/>
    </xf>
    <xf numFmtId="3" fontId="2" fillId="6" borderId="0" xfId="0" applyNumberFormat="1" applyFont="1" applyFill="1" applyBorder="1"/>
    <xf numFmtId="0" fontId="2" fillId="6" borderId="0" xfId="0" applyFont="1" applyFill="1" applyBorder="1"/>
    <xf numFmtId="0" fontId="2" fillId="0" borderId="0" xfId="0" applyFont="1" applyBorder="1" applyAlignment="1">
      <alignment horizontal="right"/>
    </xf>
    <xf numFmtId="3" fontId="2" fillId="3" borderId="0" xfId="0" applyNumberFormat="1" applyFont="1" applyFill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right"/>
    </xf>
    <xf numFmtId="3" fontId="2" fillId="4" borderId="0" xfId="0" applyNumberFormat="1" applyFont="1" applyFill="1" applyBorder="1" applyAlignment="1" applyProtection="1">
      <alignment horizontal="center"/>
    </xf>
    <xf numFmtId="4" fontId="2" fillId="4" borderId="0" xfId="0" applyNumberFormat="1" applyFont="1" applyFill="1" applyBorder="1" applyAlignment="1" applyProtection="1">
      <alignment horizontal="right"/>
    </xf>
    <xf numFmtId="4" fontId="2" fillId="0" borderId="0" xfId="0" applyNumberFormat="1" applyFont="1" applyBorder="1" applyProtection="1"/>
    <xf numFmtId="0" fontId="2" fillId="7" borderId="0" xfId="0" applyFont="1" applyFill="1" applyBorder="1" applyAlignment="1" applyProtection="1">
      <alignment horizontal="center"/>
      <protection locked="0"/>
    </xf>
    <xf numFmtId="4" fontId="2" fillId="7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4" fontId="2" fillId="4" borderId="0" xfId="0" applyNumberFormat="1" applyFont="1" applyFill="1" applyBorder="1" applyAlignment="1">
      <alignment horizontal="right"/>
    </xf>
    <xf numFmtId="0" fontId="2" fillId="6" borderId="0" xfId="0" applyFont="1" applyFill="1" applyBorder="1" applyAlignment="1">
      <alignment horizontal="center"/>
    </xf>
    <xf numFmtId="4" fontId="2" fillId="6" borderId="0" xfId="0" applyNumberFormat="1" applyFont="1" applyFill="1" applyBorder="1" applyAlignment="1">
      <alignment horizontal="right"/>
    </xf>
    <xf numFmtId="4" fontId="2" fillId="6" borderId="0" xfId="0" applyNumberFormat="1" applyFont="1" applyFill="1" applyBorder="1" applyProtection="1"/>
    <xf numFmtId="10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4" fontId="2" fillId="0" borderId="0" xfId="0" applyNumberFormat="1" applyFont="1" applyBorder="1"/>
    <xf numFmtId="0" fontId="2" fillId="4" borderId="0" xfId="0" applyFont="1" applyFill="1" applyBorder="1"/>
    <xf numFmtId="4" fontId="2" fillId="0" borderId="0" xfId="0" applyNumberFormat="1" applyFont="1" applyBorder="1" applyAlignment="1">
      <alignment horizontal="right"/>
    </xf>
    <xf numFmtId="9" fontId="2" fillId="0" borderId="0" xfId="0" applyNumberFormat="1" applyFont="1" applyBorder="1"/>
    <xf numFmtId="0" fontId="2" fillId="6" borderId="0" xfId="0" applyFont="1" applyFill="1" applyBorder="1" applyAlignment="1" applyProtection="1">
      <alignment horizontal="center"/>
      <protection locked="0"/>
    </xf>
    <xf numFmtId="4" fontId="2" fillId="6" borderId="0" xfId="0" applyNumberFormat="1" applyFont="1" applyFill="1" applyBorder="1" applyAlignment="1" applyProtection="1">
      <alignment horizontal="righ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70"/>
  <sheetViews>
    <sheetView tabSelected="1" topLeftCell="A33" workbookViewId="0">
      <selection activeCell="P45" sqref="P45:P46"/>
    </sheetView>
  </sheetViews>
  <sheetFormatPr defaultRowHeight="15"/>
  <cols>
    <col min="2" max="2" width="12.7109375" customWidth="1"/>
    <col min="10" max="10" width="4.85546875" customWidth="1"/>
    <col min="11" max="11" width="1.7109375" customWidth="1"/>
    <col min="14" max="14" width="28.5703125" customWidth="1"/>
    <col min="15" max="15" width="8.85546875" customWidth="1"/>
    <col min="16" max="16" width="9.42578125" bestFit="1" customWidth="1"/>
  </cols>
  <sheetData>
    <row r="1" spans="1:24" ht="15.75">
      <c r="A1" s="1" t="s">
        <v>0</v>
      </c>
      <c r="B1" s="2" t="s">
        <v>1</v>
      </c>
      <c r="C1" s="3"/>
      <c r="D1" s="4"/>
      <c r="E1" s="4"/>
      <c r="F1" s="5"/>
      <c r="G1" s="5"/>
      <c r="H1" s="5"/>
      <c r="I1" s="5"/>
      <c r="J1" s="5"/>
      <c r="K1" s="6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31.5">
      <c r="A2" s="1" t="s">
        <v>2</v>
      </c>
      <c r="B2" s="7">
        <v>1</v>
      </c>
      <c r="C2" s="3"/>
      <c r="D2" s="4"/>
      <c r="E2" s="4"/>
      <c r="F2" s="5"/>
      <c r="G2" s="5"/>
      <c r="H2" s="5"/>
      <c r="I2" s="5"/>
      <c r="J2" s="5"/>
      <c r="K2" s="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>
      <c r="A3" s="1" t="s">
        <v>3</v>
      </c>
      <c r="B3" s="8">
        <f ca="1">+NOW()</f>
        <v>42262.571019097224</v>
      </c>
      <c r="C3" s="3"/>
      <c r="D3" s="4"/>
      <c r="E3" s="4"/>
      <c r="F3" s="5"/>
      <c r="G3" s="5"/>
      <c r="H3" s="5"/>
      <c r="I3" s="5"/>
      <c r="J3" s="5"/>
      <c r="K3" s="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>
      <c r="A4" s="1" t="s">
        <v>4</v>
      </c>
      <c r="B4" s="9">
        <f ca="1">+B3+C4</f>
        <v>42307.571019097224</v>
      </c>
      <c r="C4" s="3">
        <v>45</v>
      </c>
      <c r="D4" s="4" t="s">
        <v>5</v>
      </c>
      <c r="E4" s="4"/>
      <c r="F4" s="5"/>
      <c r="G4" s="5"/>
      <c r="H4" s="5"/>
      <c r="I4" s="5"/>
      <c r="J4" s="5"/>
      <c r="K4" s="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>
      <c r="A5" s="10"/>
      <c r="B5" s="4"/>
      <c r="C5" s="4"/>
      <c r="D5" s="4"/>
      <c r="E5" s="4"/>
      <c r="F5" s="5"/>
      <c r="G5" s="5"/>
      <c r="H5" s="5"/>
      <c r="I5" s="5"/>
      <c r="J5" s="5"/>
      <c r="K5" s="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>
      <c r="A6" s="10" t="s">
        <v>6</v>
      </c>
      <c r="B6" s="11" t="s">
        <v>7</v>
      </c>
      <c r="C6" s="12">
        <f>+M22</f>
        <v>3</v>
      </c>
      <c r="D6" s="13" t="s">
        <v>8</v>
      </c>
      <c r="E6" s="13" t="s">
        <v>9</v>
      </c>
      <c r="F6" s="5"/>
      <c r="G6" s="5"/>
      <c r="H6" s="5"/>
      <c r="I6" s="5"/>
      <c r="J6" s="5"/>
      <c r="K6" s="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>
      <c r="A7" s="10" t="s">
        <v>10</v>
      </c>
      <c r="B7" s="14">
        <f>ROUNDUP(+Q66,-1)</f>
        <v>580</v>
      </c>
      <c r="C7" s="15" t="s">
        <v>11</v>
      </c>
      <c r="D7" s="4"/>
      <c r="E7" s="4"/>
      <c r="F7" s="5"/>
      <c r="G7" s="5"/>
      <c r="H7" s="5"/>
      <c r="I7" s="5"/>
      <c r="J7" s="5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>
      <c r="A8" s="10" t="s">
        <v>12</v>
      </c>
      <c r="B8" s="16">
        <f>+Q69</f>
        <v>30</v>
      </c>
      <c r="C8" s="4" t="s">
        <v>13</v>
      </c>
      <c r="D8" s="4"/>
      <c r="E8" s="4"/>
      <c r="F8" s="5"/>
      <c r="G8" s="5"/>
      <c r="H8" s="5"/>
      <c r="I8" s="5"/>
      <c r="J8" s="5"/>
      <c r="K8" s="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>
      <c r="A9" s="10" t="s">
        <v>14</v>
      </c>
      <c r="B9" s="17" t="s">
        <v>15</v>
      </c>
      <c r="C9" s="18" t="s">
        <v>16</v>
      </c>
      <c r="D9" s="4"/>
      <c r="E9" s="4" t="s">
        <v>17</v>
      </c>
      <c r="F9" s="5"/>
      <c r="G9" s="5"/>
      <c r="H9" s="5"/>
      <c r="I9" s="5"/>
      <c r="J9" s="5"/>
      <c r="K9" s="6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>
      <c r="A10" s="5"/>
      <c r="B10" s="5"/>
      <c r="C10" s="5"/>
      <c r="D10" s="5"/>
      <c r="E10" s="5"/>
      <c r="F10" s="5"/>
      <c r="G10" s="5"/>
      <c r="H10" s="5"/>
      <c r="I10" s="5"/>
      <c r="J10" s="5"/>
      <c r="K10" s="6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3" customHeight="1">
      <c r="A11" s="19"/>
      <c r="B11" s="20"/>
      <c r="C11" s="21"/>
      <c r="D11" s="22"/>
      <c r="E11" s="22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5"/>
      <c r="W11" s="5"/>
      <c r="X11" s="5"/>
    </row>
    <row r="12" spans="1:24" ht="15.75">
      <c r="A12" s="10"/>
      <c r="B12" s="17"/>
      <c r="C12" s="18"/>
      <c r="D12" s="4"/>
      <c r="E12" s="4"/>
      <c r="F12" s="5"/>
      <c r="G12" s="5"/>
      <c r="H12" s="5"/>
      <c r="I12" s="5"/>
      <c r="J12" s="5"/>
      <c r="K12" s="6"/>
      <c r="L12" s="5"/>
      <c r="M12" s="23" t="s">
        <v>18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>
      <c r="A13" s="10"/>
      <c r="B13" s="17"/>
      <c r="C13" s="18"/>
      <c r="D13" s="4"/>
      <c r="E13" s="4"/>
      <c r="F13" s="5"/>
      <c r="G13" s="5"/>
      <c r="H13" s="5"/>
      <c r="I13" s="5"/>
      <c r="J13" s="5"/>
      <c r="K13" s="6"/>
      <c r="L13" s="24"/>
      <c r="M13" s="23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>
      <c r="A14" s="10"/>
      <c r="B14" s="17"/>
      <c r="C14" s="18"/>
      <c r="D14" s="4"/>
      <c r="E14" s="4"/>
      <c r="F14" s="5"/>
      <c r="G14" s="5"/>
      <c r="H14" s="5"/>
      <c r="I14" s="5"/>
      <c r="J14" s="5"/>
      <c r="K14" s="6"/>
      <c r="L14" s="24"/>
      <c r="M14" s="24" t="s">
        <v>19</v>
      </c>
      <c r="N14" s="5"/>
      <c r="O14" s="5"/>
      <c r="P14" s="25">
        <v>1.85</v>
      </c>
      <c r="Q14" s="26"/>
      <c r="R14" s="5"/>
      <c r="S14" s="5"/>
      <c r="T14" s="24" t="s">
        <v>20</v>
      </c>
      <c r="U14" s="5"/>
      <c r="V14" s="5"/>
      <c r="W14" s="5"/>
      <c r="X14" s="5"/>
    </row>
    <row r="15" spans="1:24" ht="2.1" customHeight="1">
      <c r="A15" s="10"/>
      <c r="B15" s="17"/>
      <c r="C15" s="18"/>
      <c r="D15" s="4"/>
      <c r="E15" s="4"/>
      <c r="F15" s="5"/>
      <c r="G15" s="5"/>
      <c r="H15" s="5"/>
      <c r="I15" s="5"/>
      <c r="J15" s="5"/>
      <c r="K15" s="6"/>
      <c r="L15" s="24"/>
      <c r="M15" s="27"/>
      <c r="N15" s="28"/>
      <c r="O15" s="28"/>
      <c r="P15" s="28"/>
      <c r="Q15" s="5"/>
      <c r="R15" s="5"/>
      <c r="S15" s="5"/>
      <c r="T15" s="5"/>
      <c r="U15" s="5"/>
      <c r="V15" s="5"/>
      <c r="W15" s="5"/>
      <c r="X15" s="5"/>
    </row>
    <row r="16" spans="1:24" ht="15.75">
      <c r="A16" s="10"/>
      <c r="B16" s="17"/>
      <c r="C16" s="18"/>
      <c r="D16" s="4"/>
      <c r="E16" s="4"/>
      <c r="F16" s="5"/>
      <c r="G16" s="5"/>
      <c r="H16" s="5"/>
      <c r="I16" s="5"/>
      <c r="J16" s="5"/>
      <c r="K16" s="6"/>
      <c r="L16" s="29" t="s">
        <v>21</v>
      </c>
      <c r="M16" s="30">
        <v>1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>
      <c r="A17" s="10"/>
      <c r="B17" s="17"/>
      <c r="C17" s="18"/>
      <c r="D17" s="4"/>
      <c r="E17" s="4"/>
      <c r="F17" s="5"/>
      <c r="G17" s="5"/>
      <c r="H17" s="5"/>
      <c r="I17" s="5"/>
      <c r="J17" s="5"/>
      <c r="K17" s="6"/>
      <c r="L17" s="29" t="s">
        <v>22</v>
      </c>
      <c r="M17" s="30">
        <v>1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>
      <c r="A18" s="10"/>
      <c r="B18" s="17"/>
      <c r="C18" s="18"/>
      <c r="D18" s="4"/>
      <c r="E18" s="4"/>
      <c r="F18" s="5"/>
      <c r="G18" s="5"/>
      <c r="H18" s="5"/>
      <c r="I18" s="5"/>
      <c r="J18" s="5"/>
      <c r="K18" s="6"/>
      <c r="L18" s="29" t="s">
        <v>23</v>
      </c>
      <c r="M18" s="30">
        <v>1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>
      <c r="A19" s="10"/>
      <c r="B19" s="17"/>
      <c r="C19" s="18"/>
      <c r="D19" s="4"/>
      <c r="E19" s="4"/>
      <c r="F19" s="5"/>
      <c r="G19" s="5"/>
      <c r="H19" s="5"/>
      <c r="I19" s="5"/>
      <c r="J19" s="5"/>
      <c r="K19" s="6"/>
      <c r="L19" s="29" t="s">
        <v>24</v>
      </c>
      <c r="M19" s="30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>
      <c r="A20" s="10"/>
      <c r="B20" s="4"/>
      <c r="C20" s="4"/>
      <c r="D20" s="4"/>
      <c r="E20" s="4"/>
      <c r="F20" s="5"/>
      <c r="G20" s="5"/>
      <c r="H20" s="5"/>
      <c r="I20" s="5"/>
      <c r="J20" s="5"/>
      <c r="K20" s="6"/>
      <c r="L20" s="5"/>
      <c r="M20" s="30"/>
      <c r="N20" s="26" t="s">
        <v>25</v>
      </c>
      <c r="O20" s="26"/>
      <c r="P20" s="5"/>
      <c r="Q20" s="5"/>
      <c r="R20" s="5"/>
      <c r="S20" s="5"/>
      <c r="T20" s="5" t="s">
        <v>26</v>
      </c>
      <c r="U20" s="5"/>
      <c r="V20" s="5"/>
      <c r="W20" s="5"/>
      <c r="X20" s="5"/>
    </row>
    <row r="21" spans="1:24" ht="2.1" customHeight="1">
      <c r="A21" s="10"/>
      <c r="B21" s="4"/>
      <c r="C21" s="4"/>
      <c r="D21" s="4"/>
      <c r="E21" s="4"/>
      <c r="F21" s="5"/>
      <c r="G21" s="5"/>
      <c r="H21" s="5"/>
      <c r="I21" s="5"/>
      <c r="J21" s="5"/>
      <c r="K21" s="6"/>
      <c r="L21" s="29"/>
      <c r="M21" s="28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>
      <c r="A22" s="10"/>
      <c r="B22" s="4"/>
      <c r="C22" s="4"/>
      <c r="D22" s="4"/>
      <c r="E22" s="4"/>
      <c r="F22" s="5"/>
      <c r="G22" s="5"/>
      <c r="H22" s="5"/>
      <c r="I22" s="5"/>
      <c r="J22" s="5"/>
      <c r="K22" s="6"/>
      <c r="L22" s="29" t="s">
        <v>27</v>
      </c>
      <c r="M22" s="23">
        <f>SUM(M15:M21)</f>
        <v>3</v>
      </c>
      <c r="N22" s="31">
        <v>75</v>
      </c>
      <c r="O22" s="31"/>
      <c r="P22" s="32">
        <f>+M22*P14</f>
        <v>5.5500000000000007</v>
      </c>
      <c r="Q22" s="5"/>
      <c r="R22" s="5"/>
      <c r="S22" s="5"/>
      <c r="T22" s="5" t="s">
        <v>28</v>
      </c>
      <c r="U22" s="5"/>
      <c r="V22" s="5"/>
      <c r="W22" s="5"/>
      <c r="X22" s="5"/>
    </row>
    <row r="23" spans="1:24" ht="3" customHeight="1">
      <c r="A23" s="10"/>
      <c r="B23" s="4"/>
      <c r="C23" s="4"/>
      <c r="D23" s="4"/>
      <c r="E23" s="4"/>
      <c r="F23" s="5"/>
      <c r="G23" s="5"/>
      <c r="H23" s="5"/>
      <c r="I23" s="5"/>
      <c r="J23" s="5"/>
      <c r="K23" s="6"/>
      <c r="L23" s="28"/>
      <c r="M23" s="28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>
      <c r="A24" s="10"/>
      <c r="B24" s="4"/>
      <c r="C24" s="4"/>
      <c r="D24" s="4"/>
      <c r="E24" s="4"/>
      <c r="F24" s="5"/>
      <c r="G24" s="5"/>
      <c r="H24" s="5"/>
      <c r="I24" s="5"/>
      <c r="J24" s="5"/>
      <c r="K24" s="6"/>
      <c r="L24" s="5"/>
      <c r="M24" s="33" t="s">
        <v>29</v>
      </c>
      <c r="N24" s="33"/>
      <c r="O24" s="33"/>
      <c r="P24" s="33" t="s">
        <v>30</v>
      </c>
      <c r="Q24" s="34" t="s">
        <v>31</v>
      </c>
      <c r="R24" s="5"/>
      <c r="S24" s="26" t="s">
        <v>32</v>
      </c>
      <c r="T24" s="5"/>
      <c r="U24" s="5"/>
      <c r="V24" s="5"/>
      <c r="W24" s="5"/>
      <c r="X24" s="5"/>
    </row>
    <row r="25" spans="1:24" ht="15.75">
      <c r="A25" s="10"/>
      <c r="B25" s="4"/>
      <c r="C25" s="4"/>
      <c r="D25" s="4"/>
      <c r="E25" s="4"/>
      <c r="F25" s="5"/>
      <c r="G25" s="5"/>
      <c r="H25" s="5"/>
      <c r="I25" s="5"/>
      <c r="J25" s="5"/>
      <c r="K25" s="6"/>
      <c r="L25" s="5"/>
      <c r="M25" s="35" t="s">
        <v>33</v>
      </c>
      <c r="N25" s="35" t="s">
        <v>34</v>
      </c>
      <c r="O25" s="35"/>
      <c r="P25" s="35" t="s">
        <v>35</v>
      </c>
      <c r="Q25" s="34" t="s">
        <v>36</v>
      </c>
      <c r="R25" s="5"/>
      <c r="S25" s="26" t="s">
        <v>37</v>
      </c>
      <c r="T25" s="5" t="s">
        <v>20</v>
      </c>
      <c r="U25" s="5"/>
      <c r="V25" s="5"/>
      <c r="W25" s="5"/>
      <c r="X25" s="5"/>
    </row>
    <row r="26" spans="1:24" ht="2.1" customHeight="1">
      <c r="A26" s="10"/>
      <c r="B26" s="4"/>
      <c r="C26" s="4"/>
      <c r="D26" s="4"/>
      <c r="E26" s="4"/>
      <c r="F26" s="5"/>
      <c r="G26" s="5"/>
      <c r="H26" s="5"/>
      <c r="I26" s="5"/>
      <c r="J26" s="5"/>
      <c r="K26" s="6"/>
      <c r="L26" s="5"/>
      <c r="M26" s="36"/>
      <c r="N26" s="36"/>
      <c r="O26" s="36"/>
      <c r="P26" s="36"/>
      <c r="Q26" s="37"/>
      <c r="R26" s="37"/>
      <c r="S26" s="37"/>
      <c r="T26" s="37"/>
      <c r="U26" s="5"/>
      <c r="V26" s="5"/>
      <c r="W26" s="5"/>
      <c r="X26" s="5"/>
    </row>
    <row r="27" spans="1:24" ht="15.75">
      <c r="A27" s="10"/>
      <c r="B27" s="4"/>
      <c r="C27" s="4"/>
      <c r="D27" s="4"/>
      <c r="E27" s="4"/>
      <c r="F27" s="5"/>
      <c r="G27" s="5"/>
      <c r="H27" s="5"/>
      <c r="I27" s="5"/>
      <c r="J27" s="5"/>
      <c r="K27" s="6"/>
      <c r="L27" s="5"/>
      <c r="M27" s="38">
        <f>+M22</f>
        <v>3</v>
      </c>
      <c r="N27" s="5" t="s">
        <v>38</v>
      </c>
      <c r="O27" s="5"/>
      <c r="P27" s="39">
        <v>0.19</v>
      </c>
      <c r="Q27" s="40">
        <f t="shared" ref="Q27:Q36" si="0">+M27*P27</f>
        <v>0.57000000000000006</v>
      </c>
      <c r="R27" s="40"/>
      <c r="S27" s="26">
        <v>0.15</v>
      </c>
      <c r="T27" s="5"/>
      <c r="U27" s="5"/>
      <c r="V27" s="5"/>
      <c r="W27" s="5"/>
      <c r="X27" s="5"/>
    </row>
    <row r="28" spans="1:24" ht="15.75">
      <c r="A28" s="10"/>
      <c r="B28" s="4"/>
      <c r="C28" s="4"/>
      <c r="D28" s="4"/>
      <c r="E28" s="4"/>
      <c r="F28" s="5"/>
      <c r="G28" s="5"/>
      <c r="H28" s="5"/>
      <c r="I28" s="5"/>
      <c r="J28" s="5"/>
      <c r="K28" s="6"/>
      <c r="L28" s="5"/>
      <c r="M28" s="41"/>
      <c r="N28" s="5" t="s">
        <v>39</v>
      </c>
      <c r="O28" s="5"/>
      <c r="P28" s="42">
        <v>2500</v>
      </c>
      <c r="Q28" s="40">
        <f t="shared" si="0"/>
        <v>0</v>
      </c>
      <c r="R28" s="40"/>
      <c r="S28" s="5"/>
      <c r="T28" s="5"/>
      <c r="U28" s="5"/>
      <c r="V28" s="5"/>
      <c r="W28" s="5"/>
      <c r="X28" s="5"/>
    </row>
    <row r="29" spans="1:24" ht="15.75">
      <c r="A29" s="10"/>
      <c r="B29" s="4"/>
      <c r="C29" s="4"/>
      <c r="D29" s="4"/>
      <c r="E29" s="4"/>
      <c r="F29" s="5"/>
      <c r="G29" s="5"/>
      <c r="H29" s="5"/>
      <c r="I29" s="5"/>
      <c r="J29" s="5"/>
      <c r="K29" s="6"/>
      <c r="L29" s="5"/>
      <c r="M29" s="41"/>
      <c r="N29" s="5" t="s">
        <v>40</v>
      </c>
      <c r="O29" s="5"/>
      <c r="P29" s="42">
        <v>400</v>
      </c>
      <c r="Q29" s="40">
        <f t="shared" si="0"/>
        <v>0</v>
      </c>
      <c r="R29" s="40"/>
      <c r="S29" s="5"/>
      <c r="T29" s="5"/>
      <c r="U29" s="5"/>
      <c r="V29" s="5"/>
      <c r="W29" s="5"/>
      <c r="X29" s="5"/>
    </row>
    <row r="30" spans="1:24" ht="15.75">
      <c r="A30" s="10"/>
      <c r="B30" s="4"/>
      <c r="C30" s="4"/>
      <c r="D30" s="4"/>
      <c r="E30" s="4"/>
      <c r="F30" s="5"/>
      <c r="G30" s="5"/>
      <c r="H30" s="5"/>
      <c r="I30" s="5"/>
      <c r="J30" s="5"/>
      <c r="K30" s="6"/>
      <c r="L30" s="5"/>
      <c r="M30" s="41"/>
      <c r="N30" s="5" t="s">
        <v>41</v>
      </c>
      <c r="O30" s="5"/>
      <c r="P30" s="42">
        <v>200</v>
      </c>
      <c r="Q30" s="40">
        <f t="shared" si="0"/>
        <v>0</v>
      </c>
      <c r="R30" s="40"/>
      <c r="S30" s="5"/>
      <c r="T30" s="5"/>
      <c r="U30" s="5"/>
      <c r="V30" s="5"/>
      <c r="W30" s="5"/>
      <c r="X30" s="5"/>
    </row>
    <row r="31" spans="1:24" ht="3.95" customHeight="1">
      <c r="A31" s="10"/>
      <c r="B31" s="4"/>
      <c r="C31" s="4"/>
      <c r="D31" s="4"/>
      <c r="E31" s="4"/>
      <c r="F31" s="5"/>
      <c r="G31" s="5"/>
      <c r="H31" s="5"/>
      <c r="I31" s="5"/>
      <c r="J31" s="5"/>
      <c r="K31" s="6"/>
      <c r="L31" s="5"/>
      <c r="M31" s="55"/>
      <c r="N31" s="28"/>
      <c r="O31" s="28"/>
      <c r="P31" s="56"/>
      <c r="Q31" s="48"/>
      <c r="R31" s="40"/>
      <c r="S31" s="5"/>
      <c r="T31" s="5"/>
      <c r="U31" s="5"/>
      <c r="V31" s="5"/>
      <c r="W31" s="5"/>
      <c r="X31" s="5"/>
    </row>
    <row r="32" spans="1:24">
      <c r="A32" s="29"/>
      <c r="B32" s="5"/>
      <c r="C32" s="5"/>
      <c r="D32" s="5"/>
      <c r="E32" s="5"/>
      <c r="F32" s="5"/>
      <c r="G32" s="5"/>
      <c r="H32" s="5"/>
      <c r="I32" s="5"/>
      <c r="J32" s="5"/>
      <c r="K32" s="6"/>
      <c r="L32" s="5"/>
      <c r="M32" s="41"/>
      <c r="N32" s="43" t="s">
        <v>69</v>
      </c>
      <c r="O32" s="43"/>
      <c r="P32" s="42">
        <v>500</v>
      </c>
      <c r="Q32" s="40">
        <f t="shared" si="0"/>
        <v>0</v>
      </c>
      <c r="R32" s="40"/>
      <c r="S32" s="5"/>
      <c r="T32" s="5" t="s">
        <v>42</v>
      </c>
      <c r="U32" s="5"/>
      <c r="V32" s="5"/>
      <c r="W32" s="5"/>
      <c r="X32" s="5"/>
    </row>
    <row r="33" spans="1:24">
      <c r="A33" s="29"/>
      <c r="B33" s="5"/>
      <c r="C33" s="5"/>
      <c r="D33" s="5"/>
      <c r="E33" s="5"/>
      <c r="F33" s="5"/>
      <c r="G33" s="5"/>
      <c r="H33" s="5"/>
      <c r="I33" s="5"/>
      <c r="J33" s="5"/>
      <c r="K33" s="6"/>
      <c r="L33" s="34"/>
      <c r="M33" s="41"/>
      <c r="N33" s="43" t="s">
        <v>43</v>
      </c>
      <c r="O33" s="43"/>
      <c r="P33" s="42">
        <v>150</v>
      </c>
      <c r="Q33" s="40">
        <f t="shared" si="0"/>
        <v>0</v>
      </c>
      <c r="R33" s="40"/>
      <c r="S33" s="5"/>
      <c r="T33" s="5"/>
      <c r="U33" s="5"/>
      <c r="V33" s="5"/>
      <c r="W33" s="5"/>
      <c r="X33" s="5"/>
    </row>
    <row r="34" spans="1:24">
      <c r="A34" s="29"/>
      <c r="B34" s="5"/>
      <c r="C34" s="5"/>
      <c r="D34" s="5"/>
      <c r="E34" s="5"/>
      <c r="F34" s="5"/>
      <c r="G34" s="5"/>
      <c r="H34" s="5"/>
      <c r="I34" s="5"/>
      <c r="J34" s="5"/>
      <c r="K34" s="6"/>
      <c r="L34" s="34"/>
      <c r="M34" s="41"/>
      <c r="N34" s="43" t="s">
        <v>44</v>
      </c>
      <c r="O34" s="43"/>
      <c r="P34" s="42">
        <v>450</v>
      </c>
      <c r="Q34" s="40">
        <f t="shared" si="0"/>
        <v>0</v>
      </c>
      <c r="R34" s="40"/>
      <c r="S34" s="5"/>
      <c r="T34" s="5" t="s">
        <v>45</v>
      </c>
      <c r="U34" s="5"/>
      <c r="V34" s="5"/>
      <c r="W34" s="5"/>
      <c r="X34" s="5"/>
    </row>
    <row r="35" spans="1:24">
      <c r="A35" s="29"/>
      <c r="B35" s="5"/>
      <c r="C35" s="5"/>
      <c r="D35" s="5"/>
      <c r="E35" s="5"/>
      <c r="F35" s="5"/>
      <c r="G35" s="5"/>
      <c r="H35" s="5"/>
      <c r="I35" s="5"/>
      <c r="J35" s="5"/>
      <c r="K35" s="6"/>
      <c r="L35" s="34"/>
      <c r="M35" s="41"/>
      <c r="N35" s="43" t="s">
        <v>46</v>
      </c>
      <c r="O35" s="43"/>
      <c r="P35" s="42">
        <v>1500</v>
      </c>
      <c r="Q35" s="40">
        <f t="shared" si="0"/>
        <v>0</v>
      </c>
      <c r="R35" s="40"/>
      <c r="S35" s="5"/>
      <c r="T35" s="5" t="s">
        <v>47</v>
      </c>
      <c r="U35" s="5"/>
      <c r="V35" s="5"/>
      <c r="W35" s="5"/>
      <c r="X35" s="5"/>
    </row>
    <row r="36" spans="1:24">
      <c r="A36" s="29"/>
      <c r="B36" s="5"/>
      <c r="C36" s="5"/>
      <c r="D36" s="5"/>
      <c r="E36" s="5"/>
      <c r="F36" s="5"/>
      <c r="G36" s="5"/>
      <c r="H36" s="5"/>
      <c r="I36" s="5"/>
      <c r="J36" s="5"/>
      <c r="K36" s="6"/>
      <c r="L36" s="34"/>
      <c r="M36" s="41"/>
      <c r="N36" s="43" t="s">
        <v>76</v>
      </c>
      <c r="O36" s="43"/>
      <c r="P36" s="42">
        <v>1860</v>
      </c>
      <c r="Q36" s="40">
        <f t="shared" si="0"/>
        <v>0</v>
      </c>
      <c r="R36" s="40"/>
      <c r="S36" s="5"/>
      <c r="T36" s="5"/>
      <c r="U36" s="5"/>
      <c r="V36" s="5"/>
      <c r="W36" s="5"/>
      <c r="X36" s="5"/>
    </row>
    <row r="37" spans="1:24">
      <c r="A37" s="29"/>
      <c r="B37" s="5"/>
      <c r="C37" s="5"/>
      <c r="D37" s="5"/>
      <c r="E37" s="5"/>
      <c r="F37" s="5"/>
      <c r="G37" s="5"/>
      <c r="H37" s="5"/>
      <c r="I37" s="5"/>
      <c r="J37" s="5"/>
      <c r="K37" s="6"/>
      <c r="L37" s="34"/>
      <c r="M37" s="41"/>
      <c r="N37" s="43" t="s">
        <v>77</v>
      </c>
      <c r="O37" s="43"/>
      <c r="P37" s="42"/>
      <c r="Q37" s="40"/>
      <c r="R37" s="40"/>
      <c r="S37" s="5"/>
      <c r="T37" s="5"/>
      <c r="U37" s="5"/>
      <c r="V37" s="5"/>
      <c r="W37" s="5"/>
      <c r="X37" s="5"/>
    </row>
    <row r="38" spans="1:24">
      <c r="A38" s="29"/>
      <c r="B38" s="5"/>
      <c r="C38" s="5"/>
      <c r="D38" s="5"/>
      <c r="E38" s="5"/>
      <c r="F38" s="5"/>
      <c r="G38" s="5"/>
      <c r="H38" s="5"/>
      <c r="I38" s="5"/>
      <c r="J38" s="5"/>
      <c r="K38" s="6"/>
      <c r="L38" s="34"/>
      <c r="M38" s="41"/>
      <c r="N38" s="43" t="s">
        <v>71</v>
      </c>
      <c r="O38" s="43"/>
      <c r="P38" s="42"/>
      <c r="Q38" s="40"/>
      <c r="R38" s="40"/>
      <c r="S38" s="5"/>
      <c r="T38" s="5"/>
      <c r="U38" s="5"/>
      <c r="V38" s="5"/>
      <c r="W38" s="5"/>
      <c r="X38" s="5"/>
    </row>
    <row r="39" spans="1:24">
      <c r="A39" s="29"/>
      <c r="B39" s="5"/>
      <c r="C39" s="5"/>
      <c r="D39" s="5"/>
      <c r="E39" s="5"/>
      <c r="F39" s="5"/>
      <c r="G39" s="5"/>
      <c r="H39" s="5"/>
      <c r="I39" s="5"/>
      <c r="J39" s="5"/>
      <c r="K39" s="6"/>
      <c r="L39" s="34"/>
      <c r="M39" s="41"/>
      <c r="N39" s="43" t="s">
        <v>48</v>
      </c>
      <c r="O39" s="43"/>
      <c r="P39" s="42">
        <v>1860</v>
      </c>
      <c r="Q39" s="40">
        <f t="shared" ref="Q39:Q53" si="1">+P39*M39</f>
        <v>0</v>
      </c>
      <c r="R39" s="40"/>
      <c r="S39" s="5"/>
      <c r="T39" s="5" t="s">
        <v>49</v>
      </c>
      <c r="U39" s="5"/>
      <c r="V39" s="5"/>
      <c r="W39" s="5"/>
      <c r="X39" s="5"/>
    </row>
    <row r="40" spans="1:24">
      <c r="A40" s="29"/>
      <c r="B40" s="5"/>
      <c r="C40" s="5"/>
      <c r="D40" s="5"/>
      <c r="E40" s="5"/>
      <c r="F40" s="5"/>
      <c r="G40" s="5"/>
      <c r="H40" s="5"/>
      <c r="I40" s="5"/>
      <c r="J40" s="5"/>
      <c r="K40" s="6"/>
      <c r="L40" s="34"/>
      <c r="M40" s="41"/>
      <c r="N40" s="5" t="s">
        <v>50</v>
      </c>
      <c r="O40" s="5"/>
      <c r="P40" s="42">
        <v>5000</v>
      </c>
      <c r="Q40" s="40">
        <f t="shared" si="1"/>
        <v>0</v>
      </c>
      <c r="R40" s="40"/>
      <c r="S40" s="5"/>
      <c r="T40" s="5"/>
      <c r="U40" s="5"/>
      <c r="V40" s="5"/>
      <c r="W40" s="5"/>
      <c r="X40" s="5"/>
    </row>
    <row r="41" spans="1:24">
      <c r="A41" s="29"/>
      <c r="B41" s="5"/>
      <c r="C41" s="5"/>
      <c r="D41" s="5"/>
      <c r="E41" s="5"/>
      <c r="F41" s="5"/>
      <c r="G41" s="5"/>
      <c r="H41" s="5"/>
      <c r="I41" s="5"/>
      <c r="J41" s="5"/>
      <c r="K41" s="6"/>
      <c r="L41" s="34"/>
      <c r="M41" s="41"/>
      <c r="N41" s="5" t="s">
        <v>51</v>
      </c>
      <c r="O41" s="5"/>
      <c r="P41" s="42"/>
      <c r="Q41" s="40">
        <f t="shared" si="1"/>
        <v>0</v>
      </c>
      <c r="R41" s="40"/>
      <c r="S41" s="5"/>
      <c r="T41" s="5"/>
      <c r="U41" s="5"/>
      <c r="V41" s="5"/>
      <c r="W41" s="5"/>
      <c r="X41" s="5"/>
    </row>
    <row r="42" spans="1:24">
      <c r="A42" s="29"/>
      <c r="B42" s="5"/>
      <c r="C42" s="5"/>
      <c r="D42" s="5"/>
      <c r="E42" s="5"/>
      <c r="F42" s="5"/>
      <c r="G42" s="5"/>
      <c r="H42" s="5"/>
      <c r="I42" s="5"/>
      <c r="J42" s="5"/>
      <c r="K42" s="6"/>
      <c r="L42" s="34"/>
      <c r="M42" s="41"/>
      <c r="N42" s="5" t="s">
        <v>52</v>
      </c>
      <c r="O42" s="5"/>
      <c r="P42" s="42">
        <v>3500</v>
      </c>
      <c r="Q42" s="40">
        <f t="shared" si="1"/>
        <v>0</v>
      </c>
      <c r="R42" s="40"/>
      <c r="S42" s="5"/>
      <c r="T42" s="5"/>
      <c r="U42" s="5"/>
      <c r="V42" s="5"/>
      <c r="W42" s="5"/>
      <c r="X42" s="5"/>
    </row>
    <row r="43" spans="1:24" ht="15" customHeight="1">
      <c r="A43" s="29"/>
      <c r="B43" s="5"/>
      <c r="C43" s="5"/>
      <c r="D43" s="5"/>
      <c r="E43" s="5"/>
      <c r="F43" s="5"/>
      <c r="G43" s="5"/>
      <c r="H43" s="5"/>
      <c r="I43" s="5"/>
      <c r="J43" s="5"/>
      <c r="K43" s="6"/>
      <c r="L43" s="34"/>
      <c r="M43" s="41"/>
      <c r="N43" s="5" t="s">
        <v>53</v>
      </c>
      <c r="O43" s="5"/>
      <c r="P43" s="42">
        <v>2500</v>
      </c>
      <c r="Q43" s="40">
        <f t="shared" si="1"/>
        <v>0</v>
      </c>
      <c r="R43" s="40"/>
      <c r="S43" s="5"/>
      <c r="T43" s="5"/>
      <c r="U43" s="5"/>
      <c r="V43" s="5"/>
      <c r="W43" s="5"/>
      <c r="X43" s="5"/>
    </row>
    <row r="44" spans="1:24" ht="15" customHeight="1">
      <c r="A44" s="29"/>
      <c r="B44" s="5"/>
      <c r="C44" s="5"/>
      <c r="D44" s="5"/>
      <c r="E44" s="5"/>
      <c r="F44" s="5"/>
      <c r="G44" s="5"/>
      <c r="H44" s="5"/>
      <c r="I44" s="5"/>
      <c r="J44" s="5"/>
      <c r="K44" s="6"/>
      <c r="L44" s="34"/>
      <c r="M44" s="41"/>
      <c r="N44" s="24" t="s">
        <v>72</v>
      </c>
      <c r="O44" s="5"/>
      <c r="P44" s="5"/>
      <c r="Q44" s="40"/>
      <c r="R44" s="40"/>
      <c r="S44" s="5"/>
      <c r="T44" s="5"/>
      <c r="U44" s="5"/>
      <c r="V44" s="5"/>
      <c r="W44" s="5"/>
      <c r="X44" s="5"/>
    </row>
    <row r="45" spans="1:24" ht="15" customHeight="1">
      <c r="A45" s="29"/>
      <c r="B45" s="5"/>
      <c r="C45" s="5"/>
      <c r="D45" s="5"/>
      <c r="E45" s="5"/>
      <c r="F45" s="5"/>
      <c r="G45" s="5"/>
      <c r="H45" s="5"/>
      <c r="I45" s="5"/>
      <c r="J45" s="5"/>
      <c r="K45" s="6"/>
      <c r="L45" s="34"/>
      <c r="M45" s="41">
        <v>1</v>
      </c>
      <c r="N45" s="29" t="s">
        <v>73</v>
      </c>
      <c r="O45" s="5"/>
      <c r="P45" s="57">
        <f>+S45*2</f>
        <v>146</v>
      </c>
      <c r="Q45" s="40">
        <f>+P45*M45</f>
        <v>146</v>
      </c>
      <c r="R45" s="40"/>
      <c r="S45" s="51">
        <v>73</v>
      </c>
      <c r="T45" s="5"/>
      <c r="U45" s="5"/>
      <c r="V45" s="5"/>
      <c r="W45" s="5"/>
      <c r="X45" s="5"/>
    </row>
    <row r="46" spans="1:24" ht="15" customHeight="1">
      <c r="A46" s="29"/>
      <c r="B46" s="5"/>
      <c r="C46" s="5"/>
      <c r="D46" s="5"/>
      <c r="E46" s="5"/>
      <c r="F46" s="5"/>
      <c r="G46" s="5"/>
      <c r="H46" s="5"/>
      <c r="I46" s="5"/>
      <c r="J46" s="5"/>
      <c r="K46" s="6"/>
      <c r="L46" s="34"/>
      <c r="M46" s="41">
        <v>1</v>
      </c>
      <c r="N46" s="29" t="s">
        <v>74</v>
      </c>
      <c r="O46" s="5"/>
      <c r="P46" s="57">
        <f>+S46*2</f>
        <v>92</v>
      </c>
      <c r="Q46" s="40">
        <f>+P46*M46</f>
        <v>92</v>
      </c>
      <c r="R46" s="40"/>
      <c r="S46" s="51">
        <v>46</v>
      </c>
      <c r="T46" s="5"/>
      <c r="U46" s="5"/>
      <c r="V46" s="5"/>
      <c r="W46" s="5"/>
      <c r="X46" s="5"/>
    </row>
    <row r="47" spans="1:24" ht="15" customHeight="1">
      <c r="A47" s="29"/>
      <c r="B47" s="5"/>
      <c r="C47" s="5"/>
      <c r="D47" s="5"/>
      <c r="E47" s="5"/>
      <c r="F47" s="5"/>
      <c r="G47" s="5"/>
      <c r="H47" s="5"/>
      <c r="I47" s="5"/>
      <c r="J47" s="5"/>
      <c r="K47" s="6"/>
      <c r="L47" s="34"/>
      <c r="M47" s="41"/>
      <c r="N47" s="29"/>
      <c r="O47" s="5"/>
      <c r="P47" s="57"/>
      <c r="Q47" s="40"/>
      <c r="R47" s="40"/>
      <c r="S47" s="51"/>
      <c r="T47" s="5"/>
      <c r="U47" s="5"/>
      <c r="V47" s="5"/>
      <c r="W47" s="5"/>
      <c r="X47" s="5"/>
    </row>
    <row r="48" spans="1:24" ht="15" customHeight="1">
      <c r="A48" s="29"/>
      <c r="B48" s="5"/>
      <c r="C48" s="5"/>
      <c r="D48" s="5"/>
      <c r="E48" s="5"/>
      <c r="F48" s="5"/>
      <c r="G48" s="5"/>
      <c r="H48" s="5"/>
      <c r="I48" s="5"/>
      <c r="J48" s="5"/>
      <c r="K48" s="6"/>
      <c r="L48" s="34"/>
      <c r="M48" s="44" t="s">
        <v>56</v>
      </c>
      <c r="N48" s="5"/>
      <c r="O48" s="5"/>
      <c r="P48" s="42"/>
      <c r="Q48" s="40"/>
      <c r="R48" s="40"/>
      <c r="S48" s="5"/>
      <c r="T48" s="5"/>
      <c r="U48" s="5"/>
      <c r="V48" s="5"/>
      <c r="W48" s="5"/>
      <c r="X48" s="5"/>
    </row>
    <row r="49" spans="1:24" ht="15" customHeight="1">
      <c r="A49" s="29"/>
      <c r="B49" s="5"/>
      <c r="C49" s="5"/>
      <c r="D49" s="5"/>
      <c r="E49" s="5"/>
      <c r="F49" s="5"/>
      <c r="G49" s="5"/>
      <c r="H49" s="5"/>
      <c r="I49" s="5"/>
      <c r="J49" s="5"/>
      <c r="K49" s="6"/>
      <c r="L49" s="34"/>
      <c r="M49" s="41"/>
      <c r="N49" s="43" t="s">
        <v>70</v>
      </c>
      <c r="O49" s="43"/>
      <c r="P49" s="42"/>
      <c r="Q49" s="40">
        <f t="shared" si="1"/>
        <v>0</v>
      </c>
      <c r="R49" s="40"/>
      <c r="S49" s="5"/>
      <c r="T49" s="5" t="s">
        <v>26</v>
      </c>
      <c r="U49" s="5"/>
      <c r="V49" s="5"/>
      <c r="W49" s="5"/>
      <c r="X49" s="5"/>
    </row>
    <row r="50" spans="1:24" ht="3.95" customHeight="1">
      <c r="A50" s="29"/>
      <c r="B50" s="5"/>
      <c r="C50" s="5"/>
      <c r="D50" s="5"/>
      <c r="E50" s="5"/>
      <c r="F50" s="5"/>
      <c r="G50" s="5"/>
      <c r="H50" s="5"/>
      <c r="I50" s="5"/>
      <c r="J50" s="5"/>
      <c r="K50" s="6"/>
      <c r="L50" s="34"/>
      <c r="M50" s="55"/>
      <c r="N50" s="28"/>
      <c r="O50" s="28"/>
      <c r="P50" s="56"/>
      <c r="Q50" s="48"/>
      <c r="R50" s="40"/>
      <c r="S50" s="5"/>
      <c r="T50" s="5"/>
      <c r="U50" s="5"/>
      <c r="V50" s="5"/>
      <c r="W50" s="5"/>
      <c r="X50" s="5"/>
    </row>
    <row r="51" spans="1:24" ht="15" customHeight="1">
      <c r="A51" s="29"/>
      <c r="B51" s="5"/>
      <c r="C51" s="5"/>
      <c r="D51" s="5"/>
      <c r="E51" s="5"/>
      <c r="F51" s="5"/>
      <c r="G51" s="5"/>
      <c r="H51" s="5"/>
      <c r="I51" s="5"/>
      <c r="J51" s="5"/>
      <c r="K51" s="6"/>
      <c r="L51" s="34"/>
      <c r="M51" s="41"/>
      <c r="N51" s="43" t="s">
        <v>54</v>
      </c>
      <c r="O51" s="43"/>
      <c r="P51" s="42"/>
      <c r="Q51" s="40">
        <f t="shared" si="1"/>
        <v>0</v>
      </c>
      <c r="R51" s="40"/>
      <c r="S51" s="5"/>
      <c r="T51" s="5"/>
      <c r="U51" s="5"/>
      <c r="V51" s="5"/>
      <c r="W51" s="5"/>
      <c r="X51" s="5"/>
    </row>
    <row r="52" spans="1:24" ht="15" customHeight="1">
      <c r="A52" s="29"/>
      <c r="B52" s="5"/>
      <c r="C52" s="5"/>
      <c r="D52" s="5"/>
      <c r="E52" s="5"/>
      <c r="F52" s="5"/>
      <c r="G52" s="5"/>
      <c r="H52" s="5"/>
      <c r="I52" s="5"/>
      <c r="J52" s="5"/>
      <c r="K52" s="6"/>
      <c r="L52" s="34"/>
      <c r="M52" s="41"/>
      <c r="N52" s="43"/>
      <c r="O52" s="43"/>
      <c r="P52" s="42"/>
      <c r="Q52" s="40"/>
      <c r="R52" s="40"/>
      <c r="S52" s="5"/>
      <c r="T52" s="5"/>
      <c r="U52" s="5"/>
      <c r="V52" s="5"/>
      <c r="W52" s="5"/>
      <c r="X52" s="5"/>
    </row>
    <row r="53" spans="1:24">
      <c r="A53" s="29"/>
      <c r="B53" s="5"/>
      <c r="C53" s="5"/>
      <c r="D53" s="5"/>
      <c r="E53" s="5"/>
      <c r="F53" s="5"/>
      <c r="G53" s="5"/>
      <c r="H53" s="5"/>
      <c r="I53" s="5"/>
      <c r="J53" s="5"/>
      <c r="K53" s="6"/>
      <c r="L53" s="34"/>
      <c r="M53" s="41"/>
      <c r="N53" s="5" t="s">
        <v>55</v>
      </c>
      <c r="O53" s="5"/>
      <c r="P53" s="42"/>
      <c r="Q53" s="40">
        <f t="shared" si="1"/>
        <v>0</v>
      </c>
      <c r="R53" s="40"/>
      <c r="S53" s="5"/>
      <c r="T53" s="5"/>
      <c r="U53" s="5"/>
      <c r="V53" s="5"/>
      <c r="W53" s="5"/>
      <c r="X53" s="5"/>
    </row>
    <row r="54" spans="1:24">
      <c r="A54" s="29"/>
      <c r="B54" s="5"/>
      <c r="C54" s="5"/>
      <c r="D54" s="5"/>
      <c r="E54" s="5"/>
      <c r="F54" s="5"/>
      <c r="G54" s="5"/>
      <c r="H54" s="5"/>
      <c r="I54" s="5"/>
      <c r="J54" s="5"/>
      <c r="K54" s="6"/>
      <c r="L54" s="34"/>
      <c r="M54" s="44" t="s">
        <v>56</v>
      </c>
      <c r="N54" s="5"/>
      <c r="O54" s="5"/>
      <c r="P54" s="45"/>
      <c r="Q54" s="40"/>
      <c r="R54" s="40"/>
      <c r="S54" s="5"/>
      <c r="T54" s="5"/>
      <c r="U54" s="5"/>
      <c r="V54" s="5"/>
      <c r="W54" s="5"/>
      <c r="X54" s="5"/>
    </row>
    <row r="55" spans="1:24" ht="2.1" customHeight="1">
      <c r="A55" s="29"/>
      <c r="B55" s="5"/>
      <c r="C55" s="5"/>
      <c r="D55" s="5"/>
      <c r="E55" s="5"/>
      <c r="F55" s="5"/>
      <c r="G55" s="5"/>
      <c r="H55" s="5"/>
      <c r="I55" s="5"/>
      <c r="J55" s="5"/>
      <c r="K55" s="6"/>
      <c r="L55" s="34"/>
      <c r="M55" s="46"/>
      <c r="N55" s="28"/>
      <c r="O55" s="28"/>
      <c r="P55" s="47"/>
      <c r="Q55" s="48"/>
      <c r="R55" s="40"/>
      <c r="S55" s="5"/>
      <c r="T55" s="5"/>
      <c r="U55" s="5"/>
      <c r="V55" s="5"/>
      <c r="W55" s="5"/>
      <c r="X55" s="5"/>
    </row>
    <row r="56" spans="1:24">
      <c r="A56" s="29"/>
      <c r="B56" s="5"/>
      <c r="C56" s="5"/>
      <c r="D56" s="5"/>
      <c r="E56" s="5"/>
      <c r="F56" s="5"/>
      <c r="G56" s="5"/>
      <c r="H56" s="5"/>
      <c r="I56" s="5"/>
      <c r="J56" s="5"/>
      <c r="K56" s="6"/>
      <c r="L56" s="5"/>
      <c r="M56" s="41">
        <v>1</v>
      </c>
      <c r="N56" s="43" t="s">
        <v>57</v>
      </c>
      <c r="O56" s="43"/>
      <c r="P56" s="42">
        <f>+LaborRate</f>
        <v>75</v>
      </c>
      <c r="Q56" s="40">
        <f>+P56*M56</f>
        <v>75</v>
      </c>
      <c r="R56" s="40"/>
      <c r="S56" s="5"/>
      <c r="T56" s="5" t="s">
        <v>58</v>
      </c>
      <c r="U56" s="5"/>
      <c r="V56" s="5"/>
      <c r="W56" s="5"/>
      <c r="X56" s="5"/>
    </row>
    <row r="57" spans="1:24">
      <c r="A57" s="29"/>
      <c r="B57" s="5"/>
      <c r="C57" s="5"/>
      <c r="D57" s="5"/>
      <c r="E57" s="5"/>
      <c r="F57" s="5"/>
      <c r="G57" s="5"/>
      <c r="H57" s="5"/>
      <c r="I57" s="5"/>
      <c r="J57" s="5"/>
      <c r="K57" s="6"/>
      <c r="L57" s="5"/>
      <c r="M57" s="41"/>
      <c r="N57" s="43" t="s">
        <v>59</v>
      </c>
      <c r="O57" s="43"/>
      <c r="P57" s="42">
        <f>++LaborRate+(LaborRate/2)</f>
        <v>112.5</v>
      </c>
      <c r="Q57" s="40">
        <f>+P57*M57</f>
        <v>0</v>
      </c>
      <c r="R57" s="40"/>
      <c r="S57" s="5"/>
      <c r="T57" s="5"/>
      <c r="U57" s="5"/>
      <c r="V57" s="5"/>
      <c r="W57" s="5"/>
      <c r="X57" s="5"/>
    </row>
    <row r="58" spans="1:24" ht="2.1" customHeight="1">
      <c r="A58" s="29"/>
      <c r="B58" s="5"/>
      <c r="C58" s="5"/>
      <c r="D58" s="5"/>
      <c r="E58" s="5"/>
      <c r="F58" s="5"/>
      <c r="G58" s="5"/>
      <c r="H58" s="5"/>
      <c r="I58" s="5"/>
      <c r="J58" s="5"/>
      <c r="K58" s="6"/>
      <c r="L58" s="5"/>
      <c r="M58" s="46"/>
      <c r="N58" s="28"/>
      <c r="O58" s="28"/>
      <c r="P58" s="47"/>
      <c r="Q58" s="48"/>
      <c r="R58" s="40"/>
      <c r="S58" s="5"/>
      <c r="T58" s="5"/>
      <c r="U58" s="5"/>
      <c r="V58" s="5"/>
      <c r="W58" s="5"/>
      <c r="X58" s="5"/>
    </row>
    <row r="59" spans="1:24">
      <c r="A59" s="29"/>
      <c r="B59" s="5"/>
      <c r="C59" s="5"/>
      <c r="D59" s="5"/>
      <c r="E59" s="5"/>
      <c r="F59" s="5"/>
      <c r="G59" s="5"/>
      <c r="H59" s="5"/>
      <c r="I59" s="5"/>
      <c r="J59" s="5"/>
      <c r="K59" s="6"/>
      <c r="L59" s="5"/>
      <c r="M59" s="41">
        <v>1</v>
      </c>
      <c r="N59" s="43" t="s">
        <v>60</v>
      </c>
      <c r="O59" s="43"/>
      <c r="P59" s="49">
        <v>0.03</v>
      </c>
      <c r="Q59" s="40">
        <f>(+R59*P59)*M59</f>
        <v>9.4070999999999998</v>
      </c>
      <c r="R59" s="40">
        <f>SUM(Q26:Q58)</f>
        <v>313.57</v>
      </c>
      <c r="S59" s="5"/>
      <c r="T59" s="50" t="s">
        <v>61</v>
      </c>
      <c r="U59" s="5"/>
      <c r="V59" s="5"/>
      <c r="W59" s="5"/>
      <c r="X59" s="5"/>
    </row>
    <row r="60" spans="1:24">
      <c r="A60" s="29"/>
      <c r="B60" s="5"/>
      <c r="C60" s="5"/>
      <c r="D60" s="5"/>
      <c r="E60" s="5"/>
      <c r="F60" s="5"/>
      <c r="G60" s="5"/>
      <c r="H60" s="5"/>
      <c r="I60" s="5"/>
      <c r="J60" s="5"/>
      <c r="K60" s="6"/>
      <c r="L60" s="5"/>
      <c r="M60" s="41">
        <v>1</v>
      </c>
      <c r="N60" s="43" t="s">
        <v>62</v>
      </c>
      <c r="O60" s="43"/>
      <c r="P60" s="51">
        <v>30</v>
      </c>
      <c r="Q60" s="40">
        <f>+(M60*P60)+(M60*$N$22)</f>
        <v>105</v>
      </c>
      <c r="R60" s="40"/>
      <c r="S60" s="5"/>
      <c r="T60" s="50"/>
      <c r="U60" s="5"/>
      <c r="V60" s="5"/>
      <c r="W60" s="5"/>
      <c r="X60" s="5"/>
    </row>
    <row r="61" spans="1:24">
      <c r="A61" s="29"/>
      <c r="B61" s="5"/>
      <c r="C61" s="5"/>
      <c r="D61" s="5"/>
      <c r="E61" s="5"/>
      <c r="F61" s="5"/>
      <c r="G61" s="5"/>
      <c r="H61" s="5"/>
      <c r="I61" s="5"/>
      <c r="J61" s="5"/>
      <c r="K61" s="6"/>
      <c r="L61" s="5"/>
      <c r="M61" s="41">
        <v>1</v>
      </c>
      <c r="N61" s="43" t="s">
        <v>63</v>
      </c>
      <c r="O61" s="43"/>
      <c r="P61" s="51">
        <f>LaborRate</f>
        <v>75</v>
      </c>
      <c r="Q61" s="40">
        <f>+M61*P61</f>
        <v>75</v>
      </c>
      <c r="R61" s="40"/>
      <c r="S61" s="5"/>
      <c r="T61" s="50"/>
      <c r="U61" s="5"/>
      <c r="V61" s="5"/>
      <c r="W61" s="5"/>
      <c r="X61" s="5"/>
    </row>
    <row r="62" spans="1:24">
      <c r="A62" s="29"/>
      <c r="B62" s="5"/>
      <c r="C62" s="5"/>
      <c r="D62" s="5"/>
      <c r="E62" s="5"/>
      <c r="F62" s="5"/>
      <c r="G62" s="5"/>
      <c r="H62" s="5"/>
      <c r="I62" s="5"/>
      <c r="J62" s="5"/>
      <c r="K62" s="6"/>
      <c r="L62" s="5"/>
      <c r="M62" s="41">
        <v>1</v>
      </c>
      <c r="N62" s="43" t="s">
        <v>64</v>
      </c>
      <c r="O62" s="43"/>
      <c r="P62" s="49">
        <v>0.3</v>
      </c>
      <c r="Q62" s="40">
        <f>(+R62*P62)*M62</f>
        <v>71.570999999999998</v>
      </c>
      <c r="R62" s="40">
        <f>SUM(Q26:Q55)</f>
        <v>238.57</v>
      </c>
      <c r="S62" s="5"/>
      <c r="T62" s="50" t="s">
        <v>65</v>
      </c>
      <c r="U62" s="5"/>
      <c r="V62" s="5"/>
      <c r="W62" s="5"/>
      <c r="X62" s="5"/>
    </row>
    <row r="63" spans="1:24">
      <c r="A63" s="29"/>
      <c r="B63" s="5"/>
      <c r="C63" s="5"/>
      <c r="D63" s="5"/>
      <c r="E63" s="5"/>
      <c r="F63" s="5"/>
      <c r="G63" s="5"/>
      <c r="H63" s="5"/>
      <c r="I63" s="5"/>
      <c r="J63" s="5"/>
      <c r="K63" s="6"/>
      <c r="L63" s="5"/>
      <c r="M63" s="41">
        <v>1</v>
      </c>
      <c r="N63" s="43" t="s">
        <v>75</v>
      </c>
      <c r="O63" s="43"/>
      <c r="P63" s="49">
        <v>0.01</v>
      </c>
      <c r="Q63" s="40">
        <f>+(R59*P63)*M63</f>
        <v>3.1356999999999999</v>
      </c>
      <c r="R63" s="40"/>
      <c r="S63" s="5"/>
      <c r="T63" s="50"/>
      <c r="U63" s="5"/>
      <c r="V63" s="5"/>
      <c r="W63" s="5"/>
      <c r="X63" s="5"/>
    </row>
    <row r="64" spans="1:24">
      <c r="A64" s="29"/>
      <c r="B64" s="5"/>
      <c r="C64" s="5"/>
      <c r="D64" s="5"/>
      <c r="E64" s="5"/>
      <c r="F64" s="5"/>
      <c r="G64" s="5"/>
      <c r="H64" s="5"/>
      <c r="I64" s="5"/>
      <c r="J64" s="5"/>
      <c r="K64" s="6"/>
      <c r="L64" s="5"/>
      <c r="M64" s="41">
        <v>1</v>
      </c>
      <c r="N64" s="43" t="s">
        <v>66</v>
      </c>
      <c r="O64" s="43"/>
      <c r="P64" s="42"/>
      <c r="Q64" s="40">
        <f>(+P64^M64)*M64</f>
        <v>0</v>
      </c>
      <c r="R64" s="40"/>
      <c r="S64" s="5"/>
      <c r="T64" s="5"/>
      <c r="U64" s="5"/>
      <c r="V64" s="5"/>
      <c r="W64" s="5"/>
      <c r="X64" s="5"/>
    </row>
    <row r="65" spans="1:24" ht="2.1" customHeight="1">
      <c r="A65" s="29"/>
      <c r="B65" s="5"/>
      <c r="C65" s="5"/>
      <c r="D65" s="5"/>
      <c r="E65" s="5"/>
      <c r="F65" s="5"/>
      <c r="G65" s="5"/>
      <c r="H65" s="5"/>
      <c r="I65" s="5"/>
      <c r="J65" s="5"/>
      <c r="K65" s="6"/>
      <c r="L65" s="5"/>
      <c r="M65" s="5"/>
      <c r="N65" s="28"/>
      <c r="O65" s="28"/>
      <c r="P65" s="47"/>
      <c r="Q65" s="48"/>
      <c r="R65" s="40"/>
      <c r="S65" s="5"/>
      <c r="T65" s="5"/>
      <c r="U65" s="5"/>
      <c r="V65" s="5"/>
      <c r="W65" s="5"/>
      <c r="X65" s="5"/>
    </row>
    <row r="66" spans="1:24">
      <c r="A66" s="29"/>
      <c r="B66" s="5"/>
      <c r="C66" s="5"/>
      <c r="D66" s="5"/>
      <c r="E66" s="5"/>
      <c r="F66" s="5"/>
      <c r="G66" s="5"/>
      <c r="H66" s="5"/>
      <c r="I66" s="5"/>
      <c r="J66" s="5"/>
      <c r="K66" s="52"/>
      <c r="L66" s="5"/>
      <c r="M66" s="5"/>
      <c r="N66" s="43" t="s">
        <v>27</v>
      </c>
      <c r="O66" s="43"/>
      <c r="P66" s="53"/>
      <c r="Q66" s="40">
        <f>SUM(Q25:Q65)</f>
        <v>577.68380000000002</v>
      </c>
      <c r="R66" s="40"/>
      <c r="S66" s="5"/>
      <c r="T66" s="5"/>
      <c r="U66" s="5"/>
      <c r="V66" s="5"/>
      <c r="W66" s="5"/>
      <c r="X66" s="5"/>
    </row>
    <row r="67" spans="1:24" ht="2.1" customHeight="1">
      <c r="A67" s="29"/>
      <c r="B67" s="5"/>
      <c r="C67" s="5"/>
      <c r="D67" s="5"/>
      <c r="E67" s="5"/>
      <c r="F67" s="5"/>
      <c r="G67" s="5"/>
      <c r="H67" s="5"/>
      <c r="I67" s="5"/>
      <c r="J67" s="5"/>
      <c r="K67" s="52"/>
      <c r="L67" s="5"/>
      <c r="M67" s="5"/>
      <c r="N67" s="28"/>
      <c r="O67" s="28"/>
      <c r="P67" s="47"/>
      <c r="Q67" s="48"/>
      <c r="R67" s="40"/>
      <c r="S67" s="5"/>
      <c r="T67" s="5"/>
      <c r="U67" s="5"/>
      <c r="V67" s="5"/>
      <c r="W67" s="5"/>
      <c r="X67" s="5"/>
    </row>
    <row r="68" spans="1:24">
      <c r="A68" s="29"/>
      <c r="B68" s="5"/>
      <c r="C68" s="5"/>
      <c r="D68" s="5"/>
      <c r="E68" s="5"/>
      <c r="F68" s="5"/>
      <c r="G68" s="5"/>
      <c r="H68" s="5"/>
      <c r="I68" s="5"/>
      <c r="J68" s="5"/>
      <c r="K68" s="52"/>
      <c r="L68" s="5"/>
      <c r="M68" s="5"/>
      <c r="N68" s="5"/>
      <c r="O68" s="5"/>
      <c r="P68" s="5"/>
      <c r="Q68" s="51">
        <f>+B7/M22</f>
        <v>193.33333333333334</v>
      </c>
      <c r="R68" s="5"/>
      <c r="S68" s="5"/>
      <c r="T68" s="5" t="s">
        <v>67</v>
      </c>
      <c r="U68" s="5"/>
      <c r="V68" s="5"/>
      <c r="W68" s="5"/>
      <c r="X68" s="5"/>
    </row>
    <row r="69" spans="1:24">
      <c r="A69" s="29"/>
      <c r="B69" s="5"/>
      <c r="C69" s="5"/>
      <c r="D69" s="5"/>
      <c r="E69" s="5"/>
      <c r="F69" s="5"/>
      <c r="G69" s="5"/>
      <c r="H69" s="5"/>
      <c r="I69" s="5"/>
      <c r="J69" s="5"/>
      <c r="K69" s="52"/>
      <c r="L69" s="5"/>
      <c r="M69" s="5"/>
      <c r="N69" s="5" t="s">
        <v>68</v>
      </c>
      <c r="O69" s="5"/>
      <c r="P69" s="54">
        <v>0.05</v>
      </c>
      <c r="Q69" s="51">
        <f>ROUNDUP((+Q66*P69),-1)</f>
        <v>30</v>
      </c>
      <c r="R69" s="5"/>
      <c r="S69" s="49">
        <v>3.5000000000000003E-2</v>
      </c>
      <c r="T69" s="5"/>
      <c r="U69" s="5"/>
      <c r="V69" s="5"/>
      <c r="W69" s="5"/>
      <c r="X69" s="5"/>
    </row>
    <row r="70" spans="1:24">
      <c r="A70" s="29"/>
      <c r="B70" s="5"/>
      <c r="C70" s="5"/>
      <c r="D70" s="5"/>
      <c r="E70" s="5"/>
      <c r="F70" s="5"/>
      <c r="G70" s="5"/>
      <c r="H70" s="5"/>
      <c r="I70" s="5"/>
      <c r="J70" s="5"/>
      <c r="K70" s="52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</sheetData>
  <dataValidations count="1">
    <dataValidation allowBlank="1" showInputMessage="1" showErrorMessage="1" promptTitle="Price per Square Foot" prompt="Aim for around this price on NEW construction" sqref="P14"/>
  </dataValidations>
  <pageMargins left="0.7" right="0.7" top="0.75" bottom="0.75" header="0.3" footer="0.3"/>
  <pageSetup scale="5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Word Embed</vt:lpstr>
      <vt:lpstr>Sheet2</vt:lpstr>
      <vt:lpstr>Sheet3</vt:lpstr>
      <vt:lpstr>LaborRate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2015-09-15T19:43:04Z</dcterms:modified>
</cp:coreProperties>
</file>